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ustin\Downloads\"/>
    </mc:Choice>
  </mc:AlternateContent>
  <xr:revisionPtr revIDLastSave="0" documentId="13_ncr:1_{F111B8A7-C426-4DB0-AEB2-1FED9561A1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st" sheetId="1" r:id="rId1"/>
    <sheet name="Navodi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I1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D27" i="1"/>
  <c r="H7" i="1"/>
  <c r="I12" i="1"/>
  <c r="I20" i="1"/>
  <c r="D31" i="1"/>
  <c r="D30" i="1"/>
  <c r="I13" i="1" s="1"/>
  <c r="D29" i="1"/>
  <c r="D28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I19" i="1" l="1"/>
  <c r="I11" i="1"/>
  <c r="I16" i="1"/>
  <c r="I8" i="1"/>
  <c r="I9" i="1"/>
  <c r="I23" i="1"/>
  <c r="I7" i="1"/>
  <c r="I22" i="1"/>
  <c r="I14" i="1"/>
  <c r="I6" i="1"/>
  <c r="I18" i="1"/>
  <c r="I17" i="1"/>
  <c r="I15" i="1"/>
  <c r="I21" i="1"/>
</calcChain>
</file>

<file path=xl/sharedStrings.xml><?xml version="1.0" encoding="utf-8"?>
<sst xmlns="http://schemas.openxmlformats.org/spreadsheetml/2006/main" count="100" uniqueCount="98">
  <si>
    <t>KONTROLNA NALOGA – EXCEL: SERVIS RAČUNALNIŠKE OPREME</t>
  </si>
  <si>
    <t>Ime in priimek:</t>
  </si>
  <si>
    <t>Razred:</t>
  </si>
  <si>
    <t>Datum:</t>
  </si>
  <si>
    <t>DDV:</t>
  </si>
  <si>
    <t>št. naloga</t>
  </si>
  <si>
    <t>datum sprejema</t>
  </si>
  <si>
    <t>rok plačila</t>
  </si>
  <si>
    <t>stranka</t>
  </si>
  <si>
    <t>storitev</t>
  </si>
  <si>
    <t>znesek brez DDV</t>
  </si>
  <si>
    <t>znesek z DDV</t>
  </si>
  <si>
    <t>ocena zneska</t>
  </si>
  <si>
    <t>datum plačila</t>
  </si>
  <si>
    <t>dni zamude / prednosti</t>
  </si>
  <si>
    <t>hitro plačilo</t>
  </si>
  <si>
    <t>Kovač</t>
  </si>
  <si>
    <t>Namestitev OS</t>
  </si>
  <si>
    <t>Novak</t>
  </si>
  <si>
    <t>Menjava diska</t>
  </si>
  <si>
    <t>Zupan</t>
  </si>
  <si>
    <t>Čiščenje računalnika</t>
  </si>
  <si>
    <t>Horvat</t>
  </si>
  <si>
    <t>Nastavitev omrežja</t>
  </si>
  <si>
    <t>Mlakar</t>
  </si>
  <si>
    <t>Menjava napajalnika</t>
  </si>
  <si>
    <t>Vidmar</t>
  </si>
  <si>
    <t>Varnostna kopija</t>
  </si>
  <si>
    <t>Kos</t>
  </si>
  <si>
    <t>Servis tiskalnika</t>
  </si>
  <si>
    <t>Pirc</t>
  </si>
  <si>
    <t>Menjava RAM</t>
  </si>
  <si>
    <t>Bregar</t>
  </si>
  <si>
    <t>Nadgradnja SSD</t>
  </si>
  <si>
    <t>Krajnc</t>
  </si>
  <si>
    <t>Pregled prenosnika</t>
  </si>
  <si>
    <t>Petek</t>
  </si>
  <si>
    <t>Odstranitev virusov</t>
  </si>
  <si>
    <t>Medved</t>
  </si>
  <si>
    <t>Konfiguracija Wi-Fi</t>
  </si>
  <si>
    <t>Jereb</t>
  </si>
  <si>
    <t>Menjava baterije</t>
  </si>
  <si>
    <t>Ribič</t>
  </si>
  <si>
    <t>Namestitev programov</t>
  </si>
  <si>
    <t>Oblak</t>
  </si>
  <si>
    <t>Diagnostika</t>
  </si>
  <si>
    <t>Turk</t>
  </si>
  <si>
    <t>Popravilo konektorja</t>
  </si>
  <si>
    <t>Kastelic</t>
  </si>
  <si>
    <t>Arhiviranje podatkov</t>
  </si>
  <si>
    <t>Babič</t>
  </si>
  <si>
    <t>Čiščenje ventilatorja</t>
  </si>
  <si>
    <t>število vseh servisnih nalogov</t>
  </si>
  <si>
    <t>Razred zneska</t>
  </si>
  <si>
    <t>Število</t>
  </si>
  <si>
    <t>Prostor za graf:</t>
  </si>
  <si>
    <t>najmanjši znesek z DDV</t>
  </si>
  <si>
    <t>do 50 €</t>
  </si>
  <si>
    <t>največji znesek z DDV</t>
  </si>
  <si>
    <t>50 do 80 €</t>
  </si>
  <si>
    <t>skupni znesek z DDV</t>
  </si>
  <si>
    <t>nad 80 €</t>
  </si>
  <si>
    <t>povprečni znesek z DDV</t>
  </si>
  <si>
    <t>skupaj</t>
  </si>
  <si>
    <t>število nalogov, ki so nadpovprečni</t>
  </si>
  <si>
    <t>število plačil pred rokom zapadlosti</t>
  </si>
  <si>
    <t>število dni med prvim in zadnjim sprejemom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</si>
  <si>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</si>
  <si>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</si>
  <si>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</si>
  <si>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</si>
  <si>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</si>
  <si>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</si>
  <si>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</si>
  <si>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</si>
  <si>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</si>
  <si>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</si>
  <si>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</si>
  <si>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</si>
  <si>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Št.</t>
  </si>
  <si>
    <t>Naloga</t>
  </si>
  <si>
    <t>Točke</t>
  </si>
  <si>
    <t>Oblikuj tabelo po zgledu: naslov, glave stolpcev, obrobe, poravnave, prelom besedila v glavah in primerne širine stolpcev.</t>
  </si>
  <si>
    <t>V stolpcu rok plačila izračunaj datum, ki je 12 dni po datumu sprejema. Formulo prepiši do konca tabele.</t>
  </si>
  <si>
    <t>Izračunaj znesek z DDV. DDV je zapisan v celici L3, zato pri formuli uporabi absolutno naslavljanje.</t>
  </si>
  <si>
    <t>Izračunaj delež posameznega zneska z DDV glede na skupni znesek vseh servisnih nalogov. Delež oblikuj v odstotkih na dve decimalni mesti.</t>
  </si>
  <si>
    <t>Stolpec delež skupnega zneska pogojno oblikuj z ikonami ali barvno lestvico.</t>
  </si>
  <si>
    <t>S funkcijo IF v stolpcu ocena zneska izpiši »podpovprečen«, če je znesek z DDV manjši od povprečja, sicer »nadpovprečen«.</t>
  </si>
  <si>
    <t>Vstavi komentar pri prvem znesku brez DDV (celica G6) z besedilom: PRVI SERVISNI NALOG.</t>
  </si>
  <si>
    <t>Izračunaj število dni zamude oziroma prednosti plačila glede na rok plačila. Negativno število pomeni plačilo pred rokom.</t>
  </si>
  <si>
    <t>V stolpcu hitro plačilo pri najhitreje plačanem nalogu (poiščeš ga s funkcijo) izpiši besedilo »hitro plačilo«.</t>
  </si>
  <si>
    <t>V spodnji tabeli izračunaj zahtevane funkcije: število vseh nalogov, najmanjši in največji znesek, skupni znesek, povprečje, število nadpovprečnih nalogov, število plačil pred rokom in število dni med prvim in zadnjim sprejemom.</t>
  </si>
  <si>
    <t>S funkcijama COUNTIF oziroma COUNTIFS izpolni tabelo razredov zneskov: do 50 €, 50 do 80 €, nad 80 € in skupaj.</t>
  </si>
  <si>
    <t>Sortiraj podatke v tabeli od največjega proti najmanjšemu glede na znesek računa.</t>
  </si>
  <si>
    <t>Nariši stolpčni graf za znesek z DDV po številki naloga. Graf naj ima naslov ZNESKI SERVISA in poimenovani osi. V grafu pobarvaj največji znesek.</t>
  </si>
  <si>
    <t>1Re</t>
  </si>
  <si>
    <t>delež 
skupnega 
zneska</t>
  </si>
  <si>
    <t>NEVEM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</si>
</sst>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\€"/>
    <numFmt numFmtId="165" formatCode="0\ &quot;dni&quot;"/>
    <numFmt numFmtId="166" formatCode="&quot;22%&quot;"/>
  </numFmts>
  <fonts count="8">
    <font>
      <sz val="11"/>
      <name val="Carlito"/>
    </font>
    <font>
      <b/>
      <sz val="14"/>
      <color rgb="FFFFFFFF"/>
      <name val="Carlito"/>
    </font>
    <font>
      <b/>
      <sz val="11"/>
      <name val="Carlito"/>
    </font>
    <font>
      <b/>
      <sz val="11"/>
      <color rgb="FF000000"/>
      <name val="Carlito"/>
    </font>
    <font>
      <sz val="11"/>
      <name val="Carlito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b/>
      <sz val="10.5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AF7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0" borderId="0" xfId="1" applyFont="1"/>
    <xf numFmtId="1" fontId="0" fillId="0" borderId="0" xfId="1" applyNumberFormat="1" applyFont="1"/>
    <xf numFmtId="0" fontId="0" fillId="0" borderId="0" xfId="1" applyFont="1"/>
    <xf numFmtId="0" fontId="0" fillId="0" borderId="0" xfId="1" applyFont="1" applyAlignment="1">
      <alignment wrapText="1"/>
    </xf>
    <xf numFmtId="14" fontId="0" fillId="0" borderId="0" xfId="1" applyNumberFormat="1" applyFont="1"/>
    <xf numFmtId="164" fontId="0" fillId="0" borderId="0" xfId="1" applyNumberFormat="1" applyFont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0" fillId="0" borderId="0" xfId="1" applyNumberFormat="1" applyFont="1"/>
    <xf numFmtId="10" fontId="0" fillId="0" borderId="0" xfId="1" applyNumberFormat="1" applyFont="1"/>
    <xf numFmtId="165" fontId="0" fillId="0" borderId="0" xfId="1" applyNumberFormat="1" applyFont="1"/>
    <xf numFmtId="0" fontId="3" fillId="0" borderId="0" xfId="1" applyFont="1" applyAlignment="1">
      <alignment horizontal="center" vertical="center"/>
    </xf>
    <xf numFmtId="14" fontId="2" fillId="0" borderId="0" xfId="1" applyNumberFormat="1" applyFont="1"/>
    <xf numFmtId="0" fontId="3" fillId="0" borderId="0" xfId="1" applyFont="1" applyAlignment="1">
      <alignment horizontal="center" vertical="center" wrapText="1"/>
    </xf>
    <xf numFmtId="166" fontId="2" fillId="0" borderId="0" xfId="1" applyNumberFormat="1" applyFont="1"/>
    <xf numFmtId="0" fontId="0" fillId="3" borderId="0" xfId="1" applyFont="1" applyFill="1" applyAlignment="1">
      <alignment wrapText="1"/>
    </xf>
    <xf numFmtId="0" fontId="0" fillId="3" borderId="0" xfId="1" applyFont="1" applyFill="1"/>
    <xf numFmtId="0" fontId="1" fillId="3" borderId="0" xfId="1" applyFont="1" applyFill="1" applyAlignment="1">
      <alignment horizontal="center" vertical="center"/>
    </xf>
  </cellXfs>
  <cellStyles count="2">
    <cellStyle name="Navadno" xfId="0" builtinId="0"/>
    <cellStyle name="Normal" xfId="1" xr:uid="{00000000-0005-0000-0000-000000000000}"/>
  </cellStyles>
  <dxfs count="14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65" formatCode="0\ &quot;dni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67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64" formatCode="#,##0.00\ \€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64" formatCode="#,##0.00\ \€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67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67" formatCode="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rlito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rlito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Znesek servisa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7935-4C7B-AD3A-1CAF139E56C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935-4C7B-AD3A-1CAF139E56C8}"/>
              </c:ext>
            </c:extLst>
          </c:dPt>
          <c:cat>
            <c:numRef>
              <c:f>Test!$B$6:$B$23</c:f>
              <c:numCache>
                <c:formatCode>0</c:formatCode>
                <c:ptCount val="18"/>
                <c:pt idx="0">
                  <c:v>5212</c:v>
                </c:pt>
                <c:pt idx="1">
                  <c:v>5303</c:v>
                </c:pt>
                <c:pt idx="2">
                  <c:v>5121</c:v>
                </c:pt>
                <c:pt idx="3">
                  <c:v>5264</c:v>
                </c:pt>
                <c:pt idx="4">
                  <c:v>5160</c:v>
                </c:pt>
                <c:pt idx="5">
                  <c:v>5147</c:v>
                </c:pt>
                <c:pt idx="6">
                  <c:v>5251</c:v>
                </c:pt>
                <c:pt idx="7">
                  <c:v>5199</c:v>
                </c:pt>
                <c:pt idx="8">
                  <c:v>5238</c:v>
                </c:pt>
                <c:pt idx="9">
                  <c:v>5277</c:v>
                </c:pt>
                <c:pt idx="10">
                  <c:v>5108</c:v>
                </c:pt>
                <c:pt idx="11">
                  <c:v>5186</c:v>
                </c:pt>
                <c:pt idx="12">
                  <c:v>5329</c:v>
                </c:pt>
                <c:pt idx="13">
                  <c:v>5134</c:v>
                </c:pt>
                <c:pt idx="14">
                  <c:v>5316</c:v>
                </c:pt>
                <c:pt idx="15">
                  <c:v>5225</c:v>
                </c:pt>
                <c:pt idx="16">
                  <c:v>5173</c:v>
                </c:pt>
                <c:pt idx="17">
                  <c:v>5290</c:v>
                </c:pt>
              </c:numCache>
            </c:numRef>
          </c:cat>
          <c:val>
            <c:numRef>
              <c:f>Test!$H$6:$H$23</c:f>
              <c:numCache>
                <c:formatCode>#,##0.00\ \€</c:formatCode>
                <c:ptCount val="18"/>
                <c:pt idx="0">
                  <c:v>108.58</c:v>
                </c:pt>
                <c:pt idx="1">
                  <c:v>101.25999999999999</c:v>
                </c:pt>
                <c:pt idx="2">
                  <c:v>91.5</c:v>
                </c:pt>
                <c:pt idx="3">
                  <c:v>82.96</c:v>
                </c:pt>
                <c:pt idx="4">
                  <c:v>78.08</c:v>
                </c:pt>
                <c:pt idx="5">
                  <c:v>70.760000000000005</c:v>
                </c:pt>
                <c:pt idx="6">
                  <c:v>67.099999999999994</c:v>
                </c:pt>
                <c:pt idx="7">
                  <c:v>63.44</c:v>
                </c:pt>
                <c:pt idx="8">
                  <c:v>57.339999999999996</c:v>
                </c:pt>
                <c:pt idx="9">
                  <c:v>53.68</c:v>
                </c:pt>
                <c:pt idx="10">
                  <c:v>51.24</c:v>
                </c:pt>
                <c:pt idx="11">
                  <c:v>47.58</c:v>
                </c:pt>
                <c:pt idx="12">
                  <c:v>45.14</c:v>
                </c:pt>
                <c:pt idx="13">
                  <c:v>42.699999999999996</c:v>
                </c:pt>
                <c:pt idx="14">
                  <c:v>40.26</c:v>
                </c:pt>
                <c:pt idx="15">
                  <c:v>37.82</c:v>
                </c:pt>
                <c:pt idx="16">
                  <c:v>34.159999999999997</c:v>
                </c:pt>
                <c:pt idx="17">
                  <c:v>31.72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5-4C7B-AD3A-1CAF139E5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5814639"/>
        <c:axId val="1485812143"/>
      </c:barChart>
      <c:catAx>
        <c:axId val="148581463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številka naloga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5812143"/>
        <c:crosses val="autoZero"/>
        <c:auto val="1"/>
        <c:lblAlgn val="ctr"/>
        <c:lblOffset val="100"/>
        <c:noMultiLvlLbl val="0"/>
      </c:catAx>
      <c:valAx>
        <c:axId val="148581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znesek z DDV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\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5814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9050" cap="flat" cmpd="sng" algn="ctr">
      <a:solidFill>
        <a:schemeClr val="accent2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572462</xdr:colOff>
      <xdr:row>28</xdr:row>
      <xdr:rowOff>3200</xdr:rowOff>
    </xdr:from>
    <xdr:to>
      <xdr:col>11</xdr:col>
      <xdr:colOff>1347268</xdr:colOff>
      <xdr:row>38</xdr:row>
      <xdr:rowOff>56990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862478A-BFA7-4822-9BD5-80FC3C1A6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B8F1CB-D974-411C-A23F-BEE2C09DACD2}" name="Tabela1" displayName="Tabela1" ref="B5:M23" totalsRowShown="0" headerRowDxfId="13" dataDxfId="12" headerRowCellStyle="Normal" dataCellStyle="Normal">
  <autoFilter ref="B5:M23" xr:uid="{4BB8F1CB-D974-411C-A23F-BEE2C09DACD2}"/>
  <sortState xmlns:xlrd2="http://schemas.microsoft.com/office/spreadsheetml/2017/richdata2" ref="B6:M23">
    <sortCondition descending="1" ref="G5:G23"/>
  </sortState>
  <tableColumns count="12">
    <tableColumn id="1" xr3:uid="{675B227A-933C-4C0B-84C7-9CA5088D6FA2}" name="št. naloga" dataDxfId="11" dataCellStyle="Normal"/>
    <tableColumn id="2" xr3:uid="{1A662E09-1FDE-4BE5-B34D-24A75C84A090}" name="datum sprejema" dataDxfId="10" dataCellStyle="Normal"/>
    <tableColumn id="3" xr3:uid="{D5FFC6DD-29D5-41A1-A8F3-1559207F9DF4}" name="rok plačila" dataDxfId="9" dataCellStyle="Normal">
      <calculatedColumnFormula>Tabela1[[#This Row],[datum sprejema]]+12</calculatedColumnFormula>
    </tableColumn>
    <tableColumn id="4" xr3:uid="{2F1C184E-B321-4949-9D6E-19E2AF4B77A8}" name="stranka" dataDxfId="8" dataCellStyle="Normal"/>
    <tableColumn id="5" xr3:uid="{A5AD0C4E-F390-4569-BA82-974D1974A710}" name="storitev" dataDxfId="7" dataCellStyle="Normal"/>
    <tableColumn id="6" xr3:uid="{CEB506B7-C041-4146-BD6D-10D359A1E76D}" name="znesek brez DDV" dataDxfId="6" dataCellStyle="Normal"/>
    <tableColumn id="7" xr3:uid="{A344D17D-162B-4D42-A97D-F8B946C70F76}" name="znesek z DDV" dataDxfId="5" dataCellStyle="Normal">
      <calculatedColumnFormula>Tabela1[[#This Row],[znesek brez DDV]]*$L$3</calculatedColumnFormula>
    </tableColumn>
    <tableColumn id="8" xr3:uid="{C0B78FD6-B102-4919-9193-14F8793E7F40}" name="delež _x000a_skupnega _x000a_zneska" dataDxfId="4" dataCellStyle="Normal">
      <calculatedColumnFormula>Tabela1[[#This Row],[znesek z DDV]]/$D$30</calculatedColumnFormula>
    </tableColumn>
    <tableColumn id="9" xr3:uid="{F79185A1-E926-475E-97D0-CE6E5D2B3795}" name="ocena zneska" dataDxfId="3" dataCellStyle="Normal">
      <calculatedColumnFormula>IF(Tabela1[[#This Row],[znesek z DDV]]&lt;$D$31,"Nadpovprečen","Podpovprečen")</calculatedColumnFormula>
    </tableColumn>
    <tableColumn id="10" xr3:uid="{60FF3C1C-D4FE-4C52-BB9C-C8B8DD8F1347}" name="datum plačila" dataDxfId="2" dataCellStyle="Normal"/>
    <tableColumn id="11" xr3:uid="{4C7DDE1B-9E53-4FE9-BF8D-6C36D20BA03F}" name="dni zamude / prednosti" dataDxfId="1" dataCellStyle="Normal">
      <calculatedColumnFormula>Tabela1[[#This Row],[datum plačila]]-Tabela1[[#This Row],[rok plačila]]</calculatedColumnFormula>
    </tableColumn>
    <tableColumn id="12" xr3:uid="{526DE5F6-4729-4566-AA67-3FED0BBBB551}" name="hitro plačilo" dataDxfId="0">
      <calculatedColumnFormula>IF(Tabela1[[#This Row],[dni zamude / prednosti]]&gt; -3," ", "Hitro plačilo")</calculatedColumnFormula>
    </tableColumn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4"/>
  <sheetViews>
    <sheetView tabSelected="1" topLeftCell="A5" zoomScaleNormal="100" workbookViewId="0">
      <selection activeCell="H32" sqref="H32"/>
    </sheetView>
  </sheetViews>
  <sheetFormatPr defaultRowHeight="14.25"/>
  <cols>
    <col min="2" max="2" width="14.25" bestFit="1" customWidth="1"/>
    <col min="3" max="3" width="23.75" customWidth="1"/>
    <col min="4" max="4" width="16" customWidth="1"/>
    <col min="5" max="5" width="8.75" customWidth="1"/>
    <col min="6" max="6" width="14.25" customWidth="1"/>
    <col min="7" max="7" width="17" customWidth="1"/>
    <col min="8" max="8" width="14.125" customWidth="1"/>
    <col min="9" max="9" width="22.125" customWidth="1"/>
    <col min="10" max="10" width="14" customWidth="1"/>
    <col min="11" max="11" width="13.5" customWidth="1"/>
    <col min="12" max="12" width="21.875" customWidth="1"/>
    <col min="13" max="13" width="14" customWidth="1"/>
  </cols>
  <sheetData>
    <row r="2" spans="2:13" ht="19.149999999999999" customHeight="1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2:13" ht="15">
      <c r="B3" s="1" t="s">
        <v>1</v>
      </c>
      <c r="C3" s="1" t="s">
        <v>97</v>
      </c>
      <c r="D3" s="1"/>
      <c r="E3" s="1" t="s">
        <v>2</v>
      </c>
      <c r="F3" s="1" t="s">
        <v>95</v>
      </c>
      <c r="G3" s="1"/>
      <c r="H3" s="1" t="s">
        <v>3</v>
      </c>
      <c r="I3" s="15" t="s">
        <v>97</v>
      </c>
      <c r="J3" s="1"/>
      <c r="K3" s="1" t="s">
        <v>4</v>
      </c>
      <c r="L3" s="17">
        <v>1.22</v>
      </c>
      <c r="M3" s="1"/>
    </row>
    <row r="5" spans="2:13" ht="45"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4" t="s">
        <v>10</v>
      </c>
      <c r="H5" s="14" t="s">
        <v>11</v>
      </c>
      <c r="I5" s="16" t="s">
        <v>96</v>
      </c>
      <c r="J5" s="14" t="s">
        <v>12</v>
      </c>
      <c r="K5" s="14" t="s">
        <v>13</v>
      </c>
      <c r="L5" s="14" t="s">
        <v>14</v>
      </c>
      <c r="M5" s="14" t="s">
        <v>15</v>
      </c>
    </row>
    <row r="6" spans="2:13">
      <c r="B6" s="2">
        <v>5212</v>
      </c>
      <c r="C6" s="5">
        <v>46084</v>
      </c>
      <c r="D6" s="5">
        <f>Tabela1[[#This Row],[datum sprejema]]+12</f>
        <v>46096</v>
      </c>
      <c r="E6" s="3" t="s">
        <v>32</v>
      </c>
      <c r="F6" s="3" t="s">
        <v>33</v>
      </c>
      <c r="G6" s="11">
        <v>89</v>
      </c>
      <c r="H6" s="11">
        <f>Tabela1[[#This Row],[znesek brez DDV]]*$L$3</f>
        <v>108.58</v>
      </c>
      <c r="I6" s="12">
        <f>Tabela1[[#This Row],[znesek z DDV]]/$D$30</f>
        <v>9.8233995584988951E-2</v>
      </c>
      <c r="J6" s="3" t="str">
        <f>IF(Tabela1[[#This Row],[znesek z DDV]]&lt;$D$31,"Nadpovprečen","Podpovprečen")</f>
        <v>Podpovprečen</v>
      </c>
      <c r="K6" s="5">
        <v>46107</v>
      </c>
      <c r="L6" s="13">
        <f>Tabela1[[#This Row],[datum plačila]]-Tabela1[[#This Row],[rok plačila]]</f>
        <v>11</v>
      </c>
      <c r="M6" t="str">
        <f>IF(Tabela1[[#This Row],[dni zamude / prednosti]]&gt; -3," ", "Hitro plačilo")</f>
        <v xml:space="preserve"> </v>
      </c>
    </row>
    <row r="7" spans="2:13">
      <c r="B7" s="2">
        <v>5303</v>
      </c>
      <c r="C7" s="5">
        <v>46133</v>
      </c>
      <c r="D7" s="5">
        <f>Tabela1[[#This Row],[datum sprejema]]+12</f>
        <v>46145</v>
      </c>
      <c r="E7" s="3" t="s">
        <v>46</v>
      </c>
      <c r="F7" s="3" t="s">
        <v>47</v>
      </c>
      <c r="G7" s="11">
        <v>83</v>
      </c>
      <c r="H7" s="11">
        <f>Tabela1[[#This Row],[znesek brez DDV]]*$L$3</f>
        <v>101.25999999999999</v>
      </c>
      <c r="I7" s="12">
        <f>Tabela1[[#This Row],[znesek z DDV]]/$D$30</f>
        <v>9.1611479028697554E-2</v>
      </c>
      <c r="J7" s="3" t="str">
        <f>IF(Tabela1[[#This Row],[znesek z DDV]]&lt;$D$31,"Nadpovprečen","Podpovprečen")</f>
        <v>Podpovprečen</v>
      </c>
      <c r="K7" s="5">
        <v>46160</v>
      </c>
      <c r="L7" s="13">
        <f>Tabela1[[#This Row],[datum plačila]]-Tabela1[[#This Row],[rok plačila]]</f>
        <v>15</v>
      </c>
      <c r="M7" t="str">
        <f>IF(Tabela1[[#This Row],[dni zamude / prednosti]]&gt; -3," ", "Hitro plačilo")</f>
        <v xml:space="preserve"> </v>
      </c>
    </row>
    <row r="8" spans="2:13">
      <c r="B8" s="2">
        <v>5121</v>
      </c>
      <c r="C8" s="5">
        <v>46035</v>
      </c>
      <c r="D8" s="5">
        <f>Tabela1[[#This Row],[datum sprejema]]+12</f>
        <v>46047</v>
      </c>
      <c r="E8" s="3" t="s">
        <v>18</v>
      </c>
      <c r="F8" s="3" t="s">
        <v>19</v>
      </c>
      <c r="G8" s="11">
        <v>75</v>
      </c>
      <c r="H8" s="11">
        <f>Tabela1[[#This Row],[znesek brez DDV]]*$L$3</f>
        <v>91.5</v>
      </c>
      <c r="I8" s="12">
        <f>Tabela1[[#This Row],[znesek z DDV]]/$D$30</f>
        <v>8.2781456953642377E-2</v>
      </c>
      <c r="J8" s="3" t="str">
        <f>IF(Tabela1[[#This Row],[znesek z DDV]]&lt;$D$31,"Nadpovprečen","Podpovprečen")</f>
        <v>Podpovprečen</v>
      </c>
      <c r="K8" s="5">
        <v>46049</v>
      </c>
      <c r="L8" s="13">
        <f>Tabela1[[#This Row],[datum plačila]]-Tabela1[[#This Row],[rok plačila]]</f>
        <v>2</v>
      </c>
      <c r="M8" t="str">
        <f>IF(Tabela1[[#This Row],[dni zamude / prednosti]]&gt; -3," ", "Hitro plačilo")</f>
        <v xml:space="preserve"> </v>
      </c>
    </row>
    <row r="9" spans="2:13">
      <c r="B9" s="2">
        <v>5264</v>
      </c>
      <c r="C9" s="5">
        <v>46112</v>
      </c>
      <c r="D9" s="5">
        <f>Tabela1[[#This Row],[datum sprejema]]+12</f>
        <v>46124</v>
      </c>
      <c r="E9" s="3" t="s">
        <v>40</v>
      </c>
      <c r="F9" s="3" t="s">
        <v>41</v>
      </c>
      <c r="G9" s="11">
        <v>68</v>
      </c>
      <c r="H9" s="11">
        <f>Tabela1[[#This Row],[znesek brez DDV]]*$L$3</f>
        <v>82.96</v>
      </c>
      <c r="I9" s="12">
        <f>Tabela1[[#This Row],[znesek z DDV]]/$D$30</f>
        <v>7.5055187637969076E-2</v>
      </c>
      <c r="J9" s="3" t="str">
        <f>IF(Tabela1[[#This Row],[znesek z DDV]]&lt;$D$31,"Nadpovprečen","Podpovprečen")</f>
        <v>Podpovprečen</v>
      </c>
      <c r="K9" s="5">
        <v>46127</v>
      </c>
      <c r="L9" s="13">
        <f>Tabela1[[#This Row],[datum plačila]]-Tabela1[[#This Row],[rok plačila]]</f>
        <v>3</v>
      </c>
      <c r="M9" t="str">
        <f>IF(Tabela1[[#This Row],[dni zamude / prednosti]]&gt; -3," ", "Hitro plačilo")</f>
        <v xml:space="preserve"> </v>
      </c>
    </row>
    <row r="10" spans="2:13">
      <c r="B10" s="2">
        <v>5160</v>
      </c>
      <c r="C10" s="5">
        <v>46056</v>
      </c>
      <c r="D10" s="5">
        <f>Tabela1[[#This Row],[datum sprejema]]+12</f>
        <v>46068</v>
      </c>
      <c r="E10" s="3" t="s">
        <v>24</v>
      </c>
      <c r="F10" s="3" t="s">
        <v>25</v>
      </c>
      <c r="G10" s="11">
        <v>64</v>
      </c>
      <c r="H10" s="11">
        <f>Tabela1[[#This Row],[znesek brez DDV]]*$L$3</f>
        <v>78.08</v>
      </c>
      <c r="I10" s="12">
        <f>Tabela1[[#This Row],[znesek z DDV]]/$D$30</f>
        <v>7.0640176600441487E-2</v>
      </c>
      <c r="J10" s="3" t="str">
        <f>IF(Tabela1[[#This Row],[znesek z DDV]]&lt;$D$31,"Nadpovprečen","Podpovprečen")</f>
        <v>Podpovprečen</v>
      </c>
      <c r="K10" s="5">
        <v>46076</v>
      </c>
      <c r="L10" s="13">
        <f>Tabela1[[#This Row],[datum plačila]]-Tabela1[[#This Row],[rok plačila]]</f>
        <v>8</v>
      </c>
      <c r="M10" t="str">
        <f>IF(Tabela1[[#This Row],[dni zamude / prednosti]]&gt; -3," ", "Hitro plačilo")</f>
        <v xml:space="preserve"> </v>
      </c>
    </row>
    <row r="11" spans="2:13">
      <c r="B11" s="2">
        <v>5147</v>
      </c>
      <c r="C11" s="5">
        <v>46049</v>
      </c>
      <c r="D11" s="5">
        <f>Tabela1[[#This Row],[datum sprejema]]+12</f>
        <v>46061</v>
      </c>
      <c r="E11" s="3" t="s">
        <v>22</v>
      </c>
      <c r="F11" s="3" t="s">
        <v>23</v>
      </c>
      <c r="G11" s="11">
        <v>58</v>
      </c>
      <c r="H11" s="11">
        <f>Tabela1[[#This Row],[znesek brez DDV]]*$L$3</f>
        <v>70.760000000000005</v>
      </c>
      <c r="I11" s="12">
        <f>Tabela1[[#This Row],[znesek z DDV]]/$D$30</f>
        <v>6.4017660044150104E-2</v>
      </c>
      <c r="J11" s="3" t="str">
        <f>IF(Tabela1[[#This Row],[znesek z DDV]]&lt;$D$31,"Nadpovprečen","Podpovprečen")</f>
        <v>Podpovprečen</v>
      </c>
      <c r="K11" s="5">
        <v>46059</v>
      </c>
      <c r="L11" s="13">
        <f>Tabela1[[#This Row],[datum plačila]]-Tabela1[[#This Row],[rok plačila]]</f>
        <v>-2</v>
      </c>
      <c r="M11" t="str">
        <f>IF(Tabela1[[#This Row],[dni zamude / prednosti]]&gt; -3," ", "Hitro plačilo")</f>
        <v xml:space="preserve"> </v>
      </c>
    </row>
    <row r="12" spans="2:13">
      <c r="B12" s="2">
        <v>5251</v>
      </c>
      <c r="C12" s="5">
        <v>46105</v>
      </c>
      <c r="D12" s="5">
        <f>Tabela1[[#This Row],[datum sprejema]]+12</f>
        <v>46117</v>
      </c>
      <c r="E12" s="3" t="s">
        <v>38</v>
      </c>
      <c r="F12" s="3" t="s">
        <v>39</v>
      </c>
      <c r="G12" s="11">
        <v>55</v>
      </c>
      <c r="H12" s="11">
        <f>Tabela1[[#This Row],[znesek brez DDV]]*$L$3</f>
        <v>67.099999999999994</v>
      </c>
      <c r="I12" s="12">
        <f>Tabela1[[#This Row],[znesek z DDV]]/$D$30</f>
        <v>6.0706401766004399E-2</v>
      </c>
      <c r="J12" s="3" t="str">
        <f>IF(Tabela1[[#This Row],[znesek z DDV]]&lt;$D$31,"Nadpovprečen","Podpovprečen")</f>
        <v>Podpovprečen</v>
      </c>
      <c r="K12" s="5">
        <v>46122</v>
      </c>
      <c r="L12" s="13">
        <f>Tabela1[[#This Row],[datum plačila]]-Tabela1[[#This Row],[rok plačila]]</f>
        <v>5</v>
      </c>
      <c r="M12" t="str">
        <f>IF(Tabela1[[#This Row],[dni zamude / prednosti]]&gt; -3," ", "Hitro plačilo")</f>
        <v xml:space="preserve"> </v>
      </c>
    </row>
    <row r="13" spans="2:13">
      <c r="B13" s="2">
        <v>5199</v>
      </c>
      <c r="C13" s="5">
        <v>46077</v>
      </c>
      <c r="D13" s="5">
        <f>Tabela1[[#This Row],[datum sprejema]]+12</f>
        <v>46089</v>
      </c>
      <c r="E13" s="3" t="s">
        <v>30</v>
      </c>
      <c r="F13" s="3" t="s">
        <v>31</v>
      </c>
      <c r="G13" s="11">
        <v>52</v>
      </c>
      <c r="H13" s="11">
        <f>Tabela1[[#This Row],[znesek brez DDV]]*$L$3</f>
        <v>63.44</v>
      </c>
      <c r="I13" s="12">
        <f>Tabela1[[#This Row],[znesek z DDV]]/$D$30</f>
        <v>5.7395143487858707E-2</v>
      </c>
      <c r="J13" s="3" t="str">
        <f>IF(Tabela1[[#This Row],[znesek z DDV]]&lt;$D$31,"Nadpovprečen","Podpovprečen")</f>
        <v>Podpovprečen</v>
      </c>
      <c r="K13" s="5">
        <v>46092</v>
      </c>
      <c r="L13" s="13">
        <f>Tabela1[[#This Row],[datum plačila]]-Tabela1[[#This Row],[rok plačila]]</f>
        <v>3</v>
      </c>
      <c r="M13" t="str">
        <f>IF(Tabela1[[#This Row],[dni zamude / prednosti]]&gt; -3," ", "Hitro plačilo")</f>
        <v xml:space="preserve"> </v>
      </c>
    </row>
    <row r="14" spans="2:13">
      <c r="B14" s="2">
        <v>5238</v>
      </c>
      <c r="C14" s="5">
        <v>46098</v>
      </c>
      <c r="D14" s="5">
        <f>Tabela1[[#This Row],[datum sprejema]]+12</f>
        <v>46110</v>
      </c>
      <c r="E14" s="3" t="s">
        <v>36</v>
      </c>
      <c r="F14" s="3" t="s">
        <v>37</v>
      </c>
      <c r="G14" s="11">
        <v>47</v>
      </c>
      <c r="H14" s="11">
        <f>Tabela1[[#This Row],[znesek brez DDV]]*$L$3</f>
        <v>57.339999999999996</v>
      </c>
      <c r="I14" s="12">
        <f>Tabela1[[#This Row],[znesek z DDV]]/$D$30</f>
        <v>5.1876379690949215E-2</v>
      </c>
      <c r="J14" s="3" t="str">
        <f>IF(Tabela1[[#This Row],[znesek z DDV]]&lt;$D$31,"Nadpovprečen","Podpovprečen")</f>
        <v>Nadpovprečen</v>
      </c>
      <c r="K14" s="5">
        <v>46120</v>
      </c>
      <c r="L14" s="13">
        <f>Tabela1[[#This Row],[datum plačila]]-Tabela1[[#This Row],[rok plačila]]</f>
        <v>10</v>
      </c>
      <c r="M14" t="str">
        <f>IF(Tabela1[[#This Row],[dni zamude / prednosti]]&gt; -3," ", "Hitro plačilo")</f>
        <v xml:space="preserve"> </v>
      </c>
    </row>
    <row r="15" spans="2:13">
      <c r="B15" s="2">
        <v>5277</v>
      </c>
      <c r="C15" s="5">
        <v>46119</v>
      </c>
      <c r="D15" s="5">
        <f>Tabela1[[#This Row],[datum sprejema]]+12</f>
        <v>46131</v>
      </c>
      <c r="E15" s="3" t="s">
        <v>42</v>
      </c>
      <c r="F15" s="3" t="s">
        <v>43</v>
      </c>
      <c r="G15" s="11">
        <v>44</v>
      </c>
      <c r="H15" s="11">
        <f>Tabela1[[#This Row],[znesek brez DDV]]*$L$3</f>
        <v>53.68</v>
      </c>
      <c r="I15" s="12">
        <f>Tabela1[[#This Row],[znesek z DDV]]/$D$30</f>
        <v>4.8565121412803523E-2</v>
      </c>
      <c r="J15" s="3" t="str">
        <f>IF(Tabela1[[#This Row],[znesek z DDV]]&lt;$D$31,"Nadpovprečen","Podpovprečen")</f>
        <v>Nadpovprečen</v>
      </c>
      <c r="K15" s="5">
        <v>46139</v>
      </c>
      <c r="L15" s="13">
        <f>Tabela1[[#This Row],[datum plačila]]-Tabela1[[#This Row],[rok plačila]]</f>
        <v>8</v>
      </c>
      <c r="M15" t="str">
        <f>IF(Tabela1[[#This Row],[dni zamude / prednosti]]&gt; -3," ", "Hitro plačilo")</f>
        <v xml:space="preserve"> </v>
      </c>
    </row>
    <row r="16" spans="2:13">
      <c r="B16" s="2">
        <v>5108</v>
      </c>
      <c r="C16" s="5">
        <v>46028</v>
      </c>
      <c r="D16" s="5">
        <f>Tabela1[[#This Row],[datum sprejema]]+12</f>
        <v>46040</v>
      </c>
      <c r="E16" s="3" t="s">
        <v>16</v>
      </c>
      <c r="F16" s="3" t="s">
        <v>17</v>
      </c>
      <c r="G16" s="11">
        <v>42</v>
      </c>
      <c r="H16" s="11">
        <f>Tabela1[[#This Row],[znesek brez DDV]]*$L$3</f>
        <v>51.24</v>
      </c>
      <c r="I16" s="12">
        <f>Tabela1[[#This Row],[znesek z DDV]]/$D$30</f>
        <v>4.6357615894039729E-2</v>
      </c>
      <c r="J16" s="3" t="str">
        <f>IF(Tabela1[[#This Row],[znesek z DDV]]&lt;$D$31,"Nadpovprečen","Podpovprečen")</f>
        <v>Nadpovprečen</v>
      </c>
      <c r="K16" s="5">
        <v>46045</v>
      </c>
      <c r="L16" s="13">
        <f>Tabela1[[#This Row],[datum plačila]]-Tabela1[[#This Row],[rok plačila]]</f>
        <v>5</v>
      </c>
      <c r="M16" t="str">
        <f>IF(Tabela1[[#This Row],[dni zamude / prednosti]]&gt; -3," ", "Hitro plačilo")</f>
        <v xml:space="preserve"> </v>
      </c>
    </row>
    <row r="17" spans="2:13">
      <c r="B17" s="2">
        <v>5186</v>
      </c>
      <c r="C17" s="5">
        <v>46070</v>
      </c>
      <c r="D17" s="5">
        <f>Tabela1[[#This Row],[datum sprejema]]+12</f>
        <v>46082</v>
      </c>
      <c r="E17" s="3" t="s">
        <v>28</v>
      </c>
      <c r="F17" s="3" t="s">
        <v>29</v>
      </c>
      <c r="G17" s="11">
        <v>39</v>
      </c>
      <c r="H17" s="11">
        <f>Tabela1[[#This Row],[znesek brez DDV]]*$L$3</f>
        <v>47.58</v>
      </c>
      <c r="I17" s="12">
        <f>Tabela1[[#This Row],[znesek z DDV]]/$D$30</f>
        <v>4.3046357615894031E-2</v>
      </c>
      <c r="J17" s="3" t="str">
        <f>IF(Tabela1[[#This Row],[znesek z DDV]]&lt;$D$31,"Nadpovprečen","Podpovprečen")</f>
        <v>Nadpovprečen</v>
      </c>
      <c r="K17" s="5">
        <v>46088</v>
      </c>
      <c r="L17" s="13">
        <f>Tabela1[[#This Row],[datum plačila]]-Tabela1[[#This Row],[rok plačila]]</f>
        <v>6</v>
      </c>
      <c r="M17" t="str">
        <f>IF(Tabela1[[#This Row],[dni zamude / prednosti]]&gt; -3," ", "Hitro plačilo")</f>
        <v xml:space="preserve"> </v>
      </c>
    </row>
    <row r="18" spans="2:13">
      <c r="B18" s="2">
        <v>5329</v>
      </c>
      <c r="C18" s="5">
        <v>46147</v>
      </c>
      <c r="D18" s="5">
        <f>Tabela1[[#This Row],[datum sprejema]]+12</f>
        <v>46159</v>
      </c>
      <c r="E18" s="3" t="s">
        <v>50</v>
      </c>
      <c r="F18" s="3" t="s">
        <v>51</v>
      </c>
      <c r="G18" s="11">
        <v>37</v>
      </c>
      <c r="H18" s="11">
        <f>Tabela1[[#This Row],[znesek brez DDV]]*$L$3</f>
        <v>45.14</v>
      </c>
      <c r="I18" s="12">
        <f>Tabela1[[#This Row],[znesek z DDV]]/$D$30</f>
        <v>4.0838852097130236E-2</v>
      </c>
      <c r="J18" s="3" t="str">
        <f>IF(Tabela1[[#This Row],[znesek z DDV]]&lt;$D$31,"Nadpovprečen","Podpovprečen")</f>
        <v>Nadpovprečen</v>
      </c>
      <c r="K18" s="5">
        <v>46163</v>
      </c>
      <c r="L18" s="13">
        <f>Tabela1[[#This Row],[datum plačila]]-Tabela1[[#This Row],[rok plačila]]</f>
        <v>4</v>
      </c>
      <c r="M18" t="str">
        <f>IF(Tabela1[[#This Row],[dni zamude / prednosti]]&gt; -3," ", "Hitro plačilo")</f>
        <v xml:space="preserve"> </v>
      </c>
    </row>
    <row r="19" spans="2:13">
      <c r="B19" s="2">
        <v>5134</v>
      </c>
      <c r="C19" s="5">
        <v>46042</v>
      </c>
      <c r="D19" s="5">
        <f>Tabela1[[#This Row],[datum sprejema]]+12</f>
        <v>46054</v>
      </c>
      <c r="E19" s="3" t="s">
        <v>20</v>
      </c>
      <c r="F19" s="3" t="s">
        <v>21</v>
      </c>
      <c r="G19" s="11">
        <v>35</v>
      </c>
      <c r="H19" s="11">
        <f>Tabela1[[#This Row],[znesek brez DDV]]*$L$3</f>
        <v>42.699999999999996</v>
      </c>
      <c r="I19" s="12">
        <f>Tabela1[[#This Row],[znesek z DDV]]/$D$30</f>
        <v>3.8631346578366435E-2</v>
      </c>
      <c r="J19" s="3" t="str">
        <f>IF(Tabela1[[#This Row],[znesek z DDV]]&lt;$D$31,"Nadpovprečen","Podpovprečen")</f>
        <v>Nadpovprečen</v>
      </c>
      <c r="K19" s="5">
        <v>46058</v>
      </c>
      <c r="L19" s="13">
        <f>Tabela1[[#This Row],[datum plačila]]-Tabela1[[#This Row],[rok plačila]]</f>
        <v>4</v>
      </c>
      <c r="M19" t="str">
        <f>IF(Tabela1[[#This Row],[dni zamude / prednosti]]&gt; -3," ", "Hitro plačilo")</f>
        <v xml:space="preserve"> </v>
      </c>
    </row>
    <row r="20" spans="2:13">
      <c r="B20" s="2">
        <v>5316</v>
      </c>
      <c r="C20" s="5">
        <v>46140</v>
      </c>
      <c r="D20" s="5">
        <f>Tabela1[[#This Row],[datum sprejema]]+12</f>
        <v>46152</v>
      </c>
      <c r="E20" s="3" t="s">
        <v>48</v>
      </c>
      <c r="F20" s="3" t="s">
        <v>49</v>
      </c>
      <c r="G20" s="11">
        <v>33</v>
      </c>
      <c r="H20" s="11">
        <f>Tabela1[[#This Row],[znesek brez DDV]]*$L$3</f>
        <v>40.26</v>
      </c>
      <c r="I20" s="12">
        <f>Tabela1[[#This Row],[znesek z DDV]]/$D$30</f>
        <v>3.6423841059602641E-2</v>
      </c>
      <c r="J20" s="3" t="str">
        <f>IF(Tabela1[[#This Row],[znesek z DDV]]&lt;$D$31,"Nadpovprečen","Podpovprečen")</f>
        <v>Nadpovprečen</v>
      </c>
      <c r="K20" s="5">
        <v>46157</v>
      </c>
      <c r="L20" s="13">
        <f>Tabela1[[#This Row],[datum plačila]]-Tabela1[[#This Row],[rok plačila]]</f>
        <v>5</v>
      </c>
      <c r="M20" t="str">
        <f>IF(Tabela1[[#This Row],[dni zamude / prednosti]]&gt; -3," ", "Hitro plačilo")</f>
        <v xml:space="preserve"> </v>
      </c>
    </row>
    <row r="21" spans="2:13">
      <c r="B21" s="2">
        <v>5225</v>
      </c>
      <c r="C21" s="5">
        <v>46091</v>
      </c>
      <c r="D21" s="5">
        <f>Tabela1[[#This Row],[datum sprejema]]+12</f>
        <v>46103</v>
      </c>
      <c r="E21" s="3" t="s">
        <v>34</v>
      </c>
      <c r="F21" s="3" t="s">
        <v>35</v>
      </c>
      <c r="G21" s="11">
        <v>31</v>
      </c>
      <c r="H21" s="11">
        <f>Tabela1[[#This Row],[znesek brez DDV]]*$L$3</f>
        <v>37.82</v>
      </c>
      <c r="I21" s="12">
        <f>Tabela1[[#This Row],[znesek z DDV]]/$D$30</f>
        <v>3.4216335540838846E-2</v>
      </c>
      <c r="J21" s="3" t="str">
        <f>IF(Tabela1[[#This Row],[znesek z DDV]]&lt;$D$31,"Nadpovprečen","Podpovprečen")</f>
        <v>Nadpovprečen</v>
      </c>
      <c r="K21" s="5">
        <v>46101</v>
      </c>
      <c r="L21" s="13">
        <f>Tabela1[[#This Row],[datum plačila]]-Tabela1[[#This Row],[rok plačila]]</f>
        <v>-2</v>
      </c>
      <c r="M21" t="str">
        <f>IF(Tabela1[[#This Row],[dni zamude / prednosti]]&gt; -3," ", "Hitro plačilo")</f>
        <v xml:space="preserve"> </v>
      </c>
    </row>
    <row r="22" spans="2:13">
      <c r="B22" s="2">
        <v>5173</v>
      </c>
      <c r="C22" s="5">
        <v>46063</v>
      </c>
      <c r="D22" s="5">
        <f>Tabela1[[#This Row],[datum sprejema]]+12</f>
        <v>46075</v>
      </c>
      <c r="E22" s="3" t="s">
        <v>26</v>
      </c>
      <c r="F22" s="3" t="s">
        <v>27</v>
      </c>
      <c r="G22" s="11">
        <v>28</v>
      </c>
      <c r="H22" s="11">
        <f>Tabela1[[#This Row],[znesek brez DDV]]*$L$3</f>
        <v>34.159999999999997</v>
      </c>
      <c r="I22" s="12">
        <f>Tabela1[[#This Row],[znesek z DDV]]/$D$30</f>
        <v>3.0905077262693148E-2</v>
      </c>
      <c r="J22" s="3" t="str">
        <f>IF(Tabela1[[#This Row],[znesek z DDV]]&lt;$D$31,"Nadpovprečen","Podpovprečen")</f>
        <v>Nadpovprečen</v>
      </c>
      <c r="K22" s="5">
        <v>46081</v>
      </c>
      <c r="L22" s="13">
        <f>Tabela1[[#This Row],[datum plačila]]-Tabela1[[#This Row],[rok plačila]]</f>
        <v>6</v>
      </c>
      <c r="M22" t="str">
        <f>IF(Tabela1[[#This Row],[dni zamude / prednosti]]&gt; -3," ", "Hitro plačilo")</f>
        <v xml:space="preserve"> </v>
      </c>
    </row>
    <row r="23" spans="2:13">
      <c r="B23" s="2">
        <v>5290</v>
      </c>
      <c r="C23" s="5">
        <v>46126</v>
      </c>
      <c r="D23" s="5">
        <f>Tabela1[[#This Row],[datum sprejema]]+12</f>
        <v>46138</v>
      </c>
      <c r="E23" s="3" t="s">
        <v>44</v>
      </c>
      <c r="F23" s="3" t="s">
        <v>45</v>
      </c>
      <c r="G23" s="11">
        <v>26</v>
      </c>
      <c r="H23" s="11">
        <f>Tabela1[[#This Row],[znesek brez DDV]]*$L$3</f>
        <v>31.72</v>
      </c>
      <c r="I23" s="12">
        <f>Tabela1[[#This Row],[znesek z DDV]]/$D$30</f>
        <v>2.8697571743929354E-2</v>
      </c>
      <c r="J23" s="3" t="str">
        <f>IF(Tabela1[[#This Row],[znesek z DDV]]&lt;$D$31,"Nadpovprečen","Podpovprečen")</f>
        <v>Nadpovprečen</v>
      </c>
      <c r="K23" s="5">
        <v>46134</v>
      </c>
      <c r="L23" s="13">
        <f>Tabela1[[#This Row],[datum plačila]]-Tabela1[[#This Row],[rok plačila]]</f>
        <v>-4</v>
      </c>
      <c r="M23" t="str">
        <f>IF(Tabela1[[#This Row],[dni zamude / prednosti]]&gt; -3," ", "Hitro plačilo")</f>
        <v>Hitro plačilo</v>
      </c>
    </row>
    <row r="27" spans="2:13" ht="29.25">
      <c r="B27" s="18">
        <v>1</v>
      </c>
      <c r="C27" s="18" t="s">
        <v>52</v>
      </c>
      <c r="D27">
        <f>COUNTA(Tabela1[stranka])</f>
        <v>18</v>
      </c>
      <c r="F27" s="19" t="s">
        <v>53</v>
      </c>
      <c r="G27" s="19" t="s">
        <v>54</v>
      </c>
      <c r="H27" s="3"/>
      <c r="J27" s="1" t="s">
        <v>55</v>
      </c>
      <c r="K27" s="3"/>
      <c r="L27" s="3"/>
      <c r="M27" s="3"/>
    </row>
    <row r="28" spans="2:13">
      <c r="B28" s="18">
        <v>2</v>
      </c>
      <c r="C28" s="18" t="s">
        <v>56</v>
      </c>
      <c r="D28" s="6">
        <f>MIN(Tabela1[znesek z DDV])</f>
        <v>31.72</v>
      </c>
      <c r="F28" s="3" t="s">
        <v>57</v>
      </c>
      <c r="G28" s="3"/>
      <c r="H28" s="3"/>
      <c r="J28" s="3"/>
      <c r="K28" s="3"/>
      <c r="L28" s="3"/>
      <c r="M28" s="3"/>
    </row>
    <row r="29" spans="2:13">
      <c r="B29" s="18">
        <v>3</v>
      </c>
      <c r="C29" s="18" t="s">
        <v>58</v>
      </c>
      <c r="D29" s="6">
        <f>MAX(Tabela1[znesek z DDV])</f>
        <v>108.58</v>
      </c>
      <c r="F29" s="3" t="s">
        <v>59</v>
      </c>
      <c r="G29" s="3"/>
      <c r="H29" s="3"/>
      <c r="J29" s="3"/>
      <c r="K29" s="3"/>
      <c r="L29" s="3"/>
      <c r="M29" s="3"/>
    </row>
    <row r="30" spans="2:13">
      <c r="B30" s="18">
        <v>4</v>
      </c>
      <c r="C30" s="18" t="s">
        <v>60</v>
      </c>
      <c r="D30" s="6">
        <f>SUM(Tabela1[znesek z DDV])</f>
        <v>1105.3200000000002</v>
      </c>
      <c r="F30" s="3" t="s">
        <v>61</v>
      </c>
      <c r="G30" s="3"/>
      <c r="H30" s="3"/>
      <c r="J30" s="3"/>
      <c r="K30" s="3"/>
      <c r="L30" s="3"/>
      <c r="M30" s="3"/>
    </row>
    <row r="31" spans="2:13">
      <c r="B31" s="18">
        <v>5</v>
      </c>
      <c r="C31" s="18" t="s">
        <v>62</v>
      </c>
      <c r="D31" s="6">
        <f>AVERAGE(Tabela1[znesek z DDV])</f>
        <v>61.406666666666673</v>
      </c>
      <c r="F31" s="3" t="s">
        <v>63</v>
      </c>
      <c r="G31" s="3"/>
      <c r="H31" s="3"/>
      <c r="J31" s="3"/>
      <c r="K31" s="3"/>
      <c r="L31" s="3"/>
      <c r="M31" s="3"/>
    </row>
    <row r="32" spans="2:13" ht="28.5">
      <c r="B32" s="18">
        <v>6</v>
      </c>
      <c r="C32" s="18" t="s">
        <v>64</v>
      </c>
      <c r="D32" s="4"/>
      <c r="J32" s="3"/>
      <c r="K32" s="3"/>
      <c r="L32" s="3"/>
      <c r="M32" s="3"/>
    </row>
    <row r="33" spans="2:13" ht="28.5">
      <c r="B33" s="18">
        <v>7</v>
      </c>
      <c r="C33" s="18" t="s">
        <v>65</v>
      </c>
      <c r="D33" s="4"/>
      <c r="J33" s="3"/>
      <c r="K33" s="3"/>
      <c r="L33" s="3"/>
      <c r="M33" s="3"/>
    </row>
    <row r="34" spans="2:13" ht="28.5">
      <c r="B34" s="18">
        <v>8</v>
      </c>
      <c r="C34" s="18" t="s">
        <v>66</v>
      </c>
      <c r="D34" s="4"/>
      <c r="J34" s="3"/>
      <c r="K34" s="3"/>
      <c r="L34" s="3"/>
      <c r="M34" s="3"/>
    </row>
  </sheetData>
  <sortState xmlns:xlrd2="http://schemas.microsoft.com/office/spreadsheetml/2017/richdata2" ref="B6:M23">
    <sortCondition ref="B6:B23"/>
  </sortState>
  <mergeCells count="1">
    <mergeCell ref="B2:M2"/>
  </mergeCells>
  <conditionalFormatting sqref="I6:I23">
    <cfRule type="iconSet" priority="1">
      <iconSet iconSet="3Arrows">
        <cfvo type="percent" val="0"/>
        <cfvo type="num" val="6.4000000000000001E-2"/>
        <cfvo type="num" val="6.4000000000000001E-2"/>
      </iconSet>
    </cfRule>
    <cfRule type="iconSet" priority="2">
      <iconSet>
        <cfvo type="percent" val="0"/>
        <cfvo type="num" val="0.06"/>
        <cfvo type="num" val="0.06"/>
      </iconSet>
    </cfRule>
    <cfRule type="iconSet" priority="3">
      <iconSet iconSet="3Arrows">
        <cfvo type="percent" val="0"/>
        <cfvo type="percent" val="0.06"/>
        <cfvo type="percent" val="&quot;0.06&quot;"/>
      </iconSet>
    </cfRule>
    <cfRule type="iconSet" priority="4">
      <iconSet iconSet="3Arrows">
        <cfvo type="percent" val="0"/>
        <cfvo type="percent" val="33"/>
        <cfvo type="percent" val="67"/>
      </iconSet>
    </cfRule>
    <cfRule type="iconSet" priority="5">
      <iconSet iconSet="3Arrows">
        <cfvo type="percent" val="0"/>
        <cfvo type="num" val="6.4"/>
        <cfvo type="num" val="6.4"/>
      </iconSet>
    </cfRule>
    <cfRule type="iconSet" priority="7">
      <iconSet iconSet="3Arrows">
        <cfvo type="percent" val="0"/>
        <cfvo type="percent" val="6.4"/>
        <cfvo type="percent" val="6.4"/>
      </iconSet>
    </cfRule>
    <cfRule type="iconSet" priority="9">
      <iconSet iconSet="3Arrows">
        <cfvo type="percent" val="0"/>
        <cfvo type="percent" val="6.4"/>
        <cfvo type="percent" val="6.4"/>
      </iconSet>
    </cfRule>
    <cfRule type="iconSet" priority="10">
      <iconSet iconSet="3Arrows">
        <cfvo type="percent" val="0"/>
        <cfvo type="percent" val="6.4"/>
        <cfvo type="percent" val="6.4"/>
      </iconSet>
    </cfRule>
  </conditionalFormatting>
  <pageMargins left="0.7" right="0.7" top="0.75" bottom="0.75" header="0.3" footer="0.3"/>
  <pageSetup paperSize="9" scale="68" orientation="landscape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5C8598E0-FA14-4314-BFF1-EA9C0447BDF0}">
            <x14:iconSet iconSet="3Arrows" custom="1">
              <x14:cfvo type="percent">
                <xm:f>0</xm:f>
              </x14:cfvo>
              <x14:cfvo type="percent">
                <xm:f>6</xm:f>
              </x14:cfvo>
              <x14:cfvo type="percent">
                <xm:f>6</xm:f>
              </x14:cfvo>
              <x14:cfIcon iconSet="3Arrows" iconId="0"/>
              <x14:cfIcon iconSet="3Arrows" iconId="2"/>
              <x14:cfIcon iconSet="3Arrows" iconId="2"/>
            </x14:iconSet>
          </x14:cfRule>
          <xm:sqref>I6:I23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B19" sqref="B19"/>
    </sheetView>
  </sheetViews>
  <sheetFormatPr defaultRowHeight="14.25"/>
  <cols>
    <col min="1" max="1" width="5" customWidth="1"/>
    <col min="2" max="2" width="90" customWidth="1"/>
    <col min="3" max="3" width="8" customWidth="1"/>
  </cols>
  <sheetData>
    <row r="1" spans="1:3" ht="15" thickBot="1">
      <c r="A1" s="7" t="s">
        <v>79</v>
      </c>
      <c r="B1" s="8" t="s">
        <v>80</v>
      </c>
      <c r="C1" s="8" t="s">
        <v>81</v>
      </c>
    </row>
    <row r="2" spans="1:3" ht="27.75" thickBot="1">
      <c r="A2" s="9" t="s">
        <v>67</v>
      </c>
      <c r="B2" s="10" t="s">
        <v>82</v>
      </c>
      <c r="C2" s="10">
        <v>2</v>
      </c>
    </row>
    <row r="3" spans="1:3" ht="15" thickBot="1">
      <c r="A3" s="9" t="s">
        <v>68</v>
      </c>
      <c r="B3" s="10" t="s">
        <v>83</v>
      </c>
      <c r="C3" s="10">
        <v>2</v>
      </c>
    </row>
    <row r="4" spans="1:3" ht="15" thickBot="1">
      <c r="A4" s="9" t="s">
        <v>69</v>
      </c>
      <c r="B4" s="10" t="s">
        <v>84</v>
      </c>
      <c r="C4" s="10">
        <v>3</v>
      </c>
    </row>
    <row r="5" spans="1:3" ht="27.75" thickBot="1">
      <c r="A5" s="9" t="s">
        <v>70</v>
      </c>
      <c r="B5" s="10" t="s">
        <v>85</v>
      </c>
      <c r="C5" s="10">
        <v>2</v>
      </c>
    </row>
    <row r="6" spans="1:3" ht="15" thickBot="1">
      <c r="A6" s="9" t="s">
        <v>71</v>
      </c>
      <c r="B6" s="10" t="s">
        <v>86</v>
      </c>
      <c r="C6" s="10">
        <v>2</v>
      </c>
    </row>
    <row r="7" spans="1:3" ht="27.75" thickBot="1">
      <c r="A7" s="9" t="s">
        <v>72</v>
      </c>
      <c r="B7" s="10" t="s">
        <v>87</v>
      </c>
      <c r="C7" s="10">
        <v>2</v>
      </c>
    </row>
    <row r="8" spans="1:3" ht="15" thickBot="1">
      <c r="A8" s="9" t="s">
        <v>73</v>
      </c>
      <c r="B8" s="10" t="s">
        <v>88</v>
      </c>
      <c r="C8" s="10">
        <v>1</v>
      </c>
    </row>
    <row r="9" spans="1:3" ht="27.75" thickBot="1">
      <c r="A9" s="9" t="s">
        <v>74</v>
      </c>
      <c r="B9" s="10" t="s">
        <v>89</v>
      </c>
      <c r="C9" s="10">
        <v>2</v>
      </c>
    </row>
    <row r="10" spans="1:3" ht="15" thickBot="1">
      <c r="A10" s="9" t="s">
        <v>75</v>
      </c>
      <c r="B10" s="10" t="s">
        <v>90</v>
      </c>
      <c r="C10" s="10">
        <v>2</v>
      </c>
    </row>
    <row r="11" spans="1:3" ht="41.25" thickBot="1">
      <c r="A11" s="9" t="s">
        <v>76</v>
      </c>
      <c r="B11" s="10" t="s">
        <v>91</v>
      </c>
      <c r="C11" s="10">
        <v>4</v>
      </c>
    </row>
    <row r="12" spans="1:3" ht="27.75" thickBot="1">
      <c r="A12" s="9" t="s">
        <v>77</v>
      </c>
      <c r="B12" s="10" t="s">
        <v>92</v>
      </c>
      <c r="C12" s="10">
        <v>1</v>
      </c>
    </row>
    <row r="13" spans="1:3" ht="15" thickBot="1">
      <c r="A13" s="9" t="s">
        <v>78</v>
      </c>
      <c r="B13" s="10" t="s">
        <v>93</v>
      </c>
      <c r="C13" s="10">
        <v>1</v>
      </c>
    </row>
    <row r="14" spans="1:3" ht="27.75" thickBot="1">
      <c r="A14" s="9" t="s">
        <v>78</v>
      </c>
      <c r="B14" s="10" t="s">
        <v>94</v>
      </c>
      <c r="C14" s="10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Test</vt:lpstr>
      <vt:lpstr>Navodila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Uros</dc:creator>
  <cp:lastModifiedBy>Žiga Justin</cp:lastModifiedBy>
  <cp:lastPrinted>2026-05-16T17:41:26Z</cp:lastPrinted>
  <dcterms:created xsi:type="dcterms:W3CDTF">2026-05-16T17:40:01Z</dcterms:created>
  <dcterms:modified xsi:type="dcterms:W3CDTF">2026-05-29T09:09:09Z</dcterms:modified>
</cp:coreProperties>
</file>